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johansson/Desktop/Downloads/"/>
    </mc:Choice>
  </mc:AlternateContent>
  <xr:revisionPtr revIDLastSave="0" documentId="13_ncr:1_{7AC82571-CDFB-1944-9D7B-F9C37191A94F}" xr6:coauthVersionLast="47" xr6:coauthVersionMax="47" xr10:uidLastSave="{00000000-0000-0000-0000-000000000000}"/>
  <bookViews>
    <workbookView xWindow="380" yWindow="500" windowWidth="26220" windowHeight="14000" xr2:uid="{00000000-000D-0000-FFFF-FFFF00000000}"/>
  </bookViews>
  <sheets>
    <sheet name="1. arable land" sheetId="1" r:id="rId1"/>
    <sheet name="2. people to feed" sheetId="2" r:id="rId2"/>
    <sheet name="3.1 production data_vegetables" sheetId="3" r:id="rId3"/>
    <sheet name="3.2 production data_cereals" sheetId="4" r:id="rId4"/>
    <sheet name="3.3 production data_milk" sheetId="5" r:id="rId5"/>
    <sheet name="3.4 production data_meat" sheetId="6" r:id="rId6"/>
    <sheet name="3.5 production data_eggs" sheetId="7" r:id="rId7"/>
    <sheet name="3.6 production data_honey" sheetId="8" r:id="rId8"/>
    <sheet name="3.7 production data_rape seed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9" l="1"/>
  <c r="E4" i="9" s="1"/>
  <c r="F4" i="9" s="1"/>
  <c r="D3" i="8"/>
  <c r="E3" i="8" s="1"/>
  <c r="F3" i="7"/>
  <c r="H3" i="7" s="1"/>
  <c r="I3" i="7" s="1"/>
  <c r="C4" i="6"/>
  <c r="D4" i="6" s="1"/>
  <c r="F4" i="6" s="1"/>
  <c r="G4" i="6" s="1"/>
  <c r="C4" i="5" l="1"/>
  <c r="D4" i="5" s="1"/>
  <c r="F4" i="5" s="1"/>
  <c r="G4" i="5" s="1"/>
  <c r="E5" i="4"/>
  <c r="F5" i="4" s="1"/>
  <c r="E6" i="4"/>
  <c r="F6" i="4" s="1"/>
  <c r="E7" i="4"/>
  <c r="F7" i="4" s="1"/>
  <c r="E8" i="4"/>
  <c r="F8" i="4" s="1"/>
  <c r="E9" i="4"/>
  <c r="F9" i="4" s="1"/>
  <c r="E10" i="4"/>
  <c r="F10" i="4" s="1"/>
  <c r="E4" i="4"/>
  <c r="F4" i="4" s="1"/>
  <c r="I4" i="5" l="1"/>
  <c r="H4" i="5"/>
  <c r="F12" i="4"/>
  <c r="E13" i="3"/>
  <c r="G13" i="3" s="1"/>
  <c r="H13" i="3" s="1"/>
  <c r="E11" i="3"/>
  <c r="G11" i="3" s="1"/>
  <c r="H11" i="3" s="1"/>
  <c r="E9" i="3"/>
  <c r="G9" i="3" s="1"/>
  <c r="H9" i="3" s="1"/>
  <c r="E7" i="3"/>
  <c r="G7" i="3" s="1"/>
  <c r="H7" i="3" s="1"/>
  <c r="E4" i="3"/>
  <c r="G4" i="3" s="1"/>
  <c r="H4" i="3" s="1"/>
  <c r="E3" i="3"/>
  <c r="G3" i="3" s="1"/>
  <c r="H3" i="3" s="1"/>
  <c r="E10" i="3"/>
  <c r="G10" i="3" s="1"/>
  <c r="H10" i="3" s="1"/>
  <c r="E6" i="3"/>
  <c r="G6" i="3" s="1"/>
  <c r="H6" i="3" s="1"/>
  <c r="E5" i="3"/>
  <c r="G5" i="3" s="1"/>
  <c r="H5" i="3" s="1"/>
  <c r="E8" i="3"/>
  <c r="G8" i="3" s="1"/>
  <c r="H8" i="3" s="1"/>
  <c r="H12" i="4" l="1"/>
  <c r="I12" i="4" s="1"/>
  <c r="J12" i="4" s="1"/>
  <c r="K12" i="4" s="1"/>
  <c r="C3" i="2"/>
  <c r="A3" i="1" l="1"/>
</calcChain>
</file>

<file path=xl/sharedStrings.xml><?xml version="1.0" encoding="utf-8"?>
<sst xmlns="http://schemas.openxmlformats.org/spreadsheetml/2006/main" count="134" uniqueCount="80">
  <si>
    <t>permanent grassland (pastures, meadows)</t>
  </si>
  <si>
    <t>built-up area</t>
  </si>
  <si>
    <t>ditches, ponds, any other body of water</t>
  </si>
  <si>
    <t>arable land (including ley)</t>
  </si>
  <si>
    <t>total area on the farm</t>
  </si>
  <si>
    <t>ha</t>
  </si>
  <si>
    <t>arable land area</t>
  </si>
  <si>
    <t>available area per person = 2000m2 = 0,2ha</t>
  </si>
  <si>
    <t>number of people to feed</t>
  </si>
  <si>
    <t xml:space="preserve"> </t>
  </si>
  <si>
    <t>kg</t>
  </si>
  <si>
    <t>sort of vegetable</t>
  </si>
  <si>
    <t xml:space="preserve">red beet </t>
  </si>
  <si>
    <t>onion</t>
  </si>
  <si>
    <t>potatoe</t>
  </si>
  <si>
    <t>carrot</t>
  </si>
  <si>
    <t>salad</t>
  </si>
  <si>
    <t>…</t>
  </si>
  <si>
    <t>white cabbage</t>
  </si>
  <si>
    <t>red cabbage</t>
  </si>
  <si>
    <t>sweetheart cabbage</t>
  </si>
  <si>
    <t>leek</t>
  </si>
  <si>
    <t>other vegetables (cucumbers, tomatoes, curly kale, celeriac, parsley, kohlrabi, courgette, …)</t>
  </si>
  <si>
    <t>wheat (spring and winter)</t>
  </si>
  <si>
    <t>spelt</t>
  </si>
  <si>
    <t>oats</t>
  </si>
  <si>
    <t>maize</t>
  </si>
  <si>
    <t>einkorn wheat</t>
  </si>
  <si>
    <t>barley</t>
  </si>
  <si>
    <t>rye</t>
  </si>
  <si>
    <t>t</t>
  </si>
  <si>
    <t>animal fodder</t>
  </si>
  <si>
    <t>seeds</t>
  </si>
  <si>
    <t>final balance</t>
  </si>
  <si>
    <t>rape seed</t>
  </si>
  <si>
    <t>milk</t>
  </si>
  <si>
    <t>l</t>
  </si>
  <si>
    <t xml:space="preserve">ratio ha ley/ ha total green fodder </t>
  </si>
  <si>
    <t>eggs</t>
  </si>
  <si>
    <t>hatching</t>
  </si>
  <si>
    <t>losses</t>
  </si>
  <si>
    <t>honey</t>
  </si>
  <si>
    <t>weight per package/ unit kg</t>
  </si>
  <si>
    <t xml:space="preserve">no. of packages/ units </t>
  </si>
  <si>
    <t>production/ a</t>
  </si>
  <si>
    <t>total production/ a</t>
  </si>
  <si>
    <t>yield/ a</t>
  </si>
  <si>
    <t>production/ a based on arable land</t>
  </si>
  <si>
    <t>beef</t>
  </si>
  <si>
    <t>no. of pieces</t>
  </si>
  <si>
    <t>afforested area and fallow land</t>
  </si>
  <si>
    <t>people to feed</t>
  </si>
  <si>
    <t>vegetables per person/ a</t>
  </si>
  <si>
    <t>vegetables per person/ w</t>
  </si>
  <si>
    <t>g</t>
  </si>
  <si>
    <t>cereals per person/ a</t>
  </si>
  <si>
    <t>cereals per person/ w</t>
  </si>
  <si>
    <t>left over for consumption/ a</t>
  </si>
  <si>
    <t>weighted left over for consumption/ a</t>
  </si>
  <si>
    <t>final product calculation</t>
  </si>
  <si>
    <t>milk per person/ a</t>
  </si>
  <si>
    <t>milk per person/ w</t>
  </si>
  <si>
    <t>cottage cheese per person/ w</t>
  </si>
  <si>
    <t>hard cheese per person/ w</t>
  </si>
  <si>
    <t>flour per person/ w</t>
  </si>
  <si>
    <r>
      <t xml:space="preserve">breads </t>
    </r>
    <r>
      <rPr>
        <sz val="11"/>
        <color theme="1"/>
        <rFont val="Czcionka tekstu podstawowego"/>
        <charset val="238"/>
      </rPr>
      <t>à</t>
    </r>
    <r>
      <rPr>
        <sz val="11"/>
        <color theme="1"/>
        <rFont val="Czcionka tekstu podstawowego"/>
        <family val="2"/>
        <charset val="238"/>
      </rPr>
      <t xml:space="preserve"> 500g per person/ w</t>
    </r>
  </si>
  <si>
    <t>live weight sold/ a</t>
  </si>
  <si>
    <t>slaughter weight/ a</t>
  </si>
  <si>
    <t>meat/ a</t>
  </si>
  <si>
    <t>meat per person/ a</t>
  </si>
  <si>
    <t>meat per person/ w</t>
  </si>
  <si>
    <t>eggs per person/ a</t>
  </si>
  <si>
    <t>eggs per person/ w</t>
  </si>
  <si>
    <t>final balance/ a</t>
  </si>
  <si>
    <t>honey per person/ a</t>
  </si>
  <si>
    <t>honey per person/ w</t>
  </si>
  <si>
    <t>ml</t>
  </si>
  <si>
    <t>rape seed per person/ a</t>
  </si>
  <si>
    <t>rape seed per person/ w</t>
  </si>
  <si>
    <t>rape seed oil per person/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</si>
</sst>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0.0000"/>
    <numFmt numFmtId="167" formatCode="#,##0.000"/>
    <numFmt numFmtId="168" formatCode="#,##0.0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wrapText="1"/>
    </xf>
    <xf numFmtId="2" fontId="0" fillId="0" borderId="0" xfId="0" applyNumberFormat="1"/>
    <xf numFmtId="165" fontId="0" fillId="0" borderId="0" xfId="0" applyNumberFormat="1"/>
    <xf numFmtId="0" fontId="3" fillId="0" borderId="0" xfId="0" applyFon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168" fontId="0" fillId="0" borderId="0" xfId="0" applyNumberFormat="1"/>
    <xf numFmtId="3" fontId="0" fillId="0" borderId="0" xfId="0" applyNumberFormat="1" applyBorder="1"/>
    <xf numFmtId="4" fontId="0" fillId="0" borderId="0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view="pageLayout" zoomScaleNormal="100" workbookViewId="0">
      <selection activeCell="E5" sqref="E5"/>
    </sheetView>
  </sheetViews>
  <sheetFormatPr baseColWidth="10" defaultColWidth="8.83203125" defaultRowHeight="14"/>
  <cols>
    <col min="1" max="1" width="11.5" customWidth="1"/>
    <col min="2" max="2" width="14.1640625" style="3" customWidth="1"/>
    <col min="3" max="3" width="16.33203125" customWidth="1"/>
    <col min="5" max="5" width="16.83203125" customWidth="1"/>
    <col min="6" max="6" width="14.83203125" customWidth="1"/>
  </cols>
  <sheetData>
    <row r="1" spans="1:6" s="1" customFormat="1" ht="45">
      <c r="A1" s="1" t="s">
        <v>4</v>
      </c>
      <c r="B1" s="2" t="s">
        <v>3</v>
      </c>
      <c r="C1" s="1" t="s">
        <v>0</v>
      </c>
      <c r="D1" s="1" t="s">
        <v>1</v>
      </c>
      <c r="E1" s="1" t="s">
        <v>2</v>
      </c>
      <c r="F1" s="1" t="s">
        <v>50</v>
      </c>
    </row>
    <row r="2" spans="1:6" s="1" customFormat="1" ht="15">
      <c r="A2" s="1" t="s">
        <v>5</v>
      </c>
      <c r="B2" s="2" t="s">
        <v>5</v>
      </c>
      <c r="C2" s="1" t="s">
        <v>5</v>
      </c>
      <c r="D2" s="1" t="s">
        <v>5</v>
      </c>
      <c r="E2" s="1" t="s">
        <v>5</v>
      </c>
      <c r="F2" s="1" t="s">
        <v>5</v>
      </c>
    </row>
    <row r="3" spans="1:6">
      <c r="A3">
        <f>B3+C3+D3+E3+F3</f>
        <v>1908</v>
      </c>
      <c r="B3" s="3">
        <v>1398</v>
      </c>
      <c r="C3">
        <v>341</v>
      </c>
      <c r="D3">
        <v>16</v>
      </c>
      <c r="E3">
        <v>13</v>
      </c>
      <c r="F3">
        <v>140</v>
      </c>
    </row>
    <row r="5" spans="1:6">
      <c r="C5" t="s">
        <v>9</v>
      </c>
    </row>
  </sheetData>
  <pageMargins left="0.7" right="0.7" top="0.75" bottom="0.75" header="0.3" footer="0.3"/>
  <pageSetup paperSize="9" orientation="portrait" horizontalDpi="0" verticalDpi="0"/>
  <headerFooter>
    <oddHeader xml:space="preserve">&amp;L&amp;"Calibri,Bold"2000 m2 calculation tool, Juchowo example,  by Anna Szumełda &amp;R
</oddHeader>
    <oddFooter>&amp;CThis project is funded by the Swedish Institute.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"/>
  <sheetViews>
    <sheetView workbookViewId="0">
      <selection activeCell="C3" sqref="C3"/>
    </sheetView>
  </sheetViews>
  <sheetFormatPr baseColWidth="10" defaultColWidth="8.83203125" defaultRowHeight="14"/>
  <cols>
    <col min="2" max="2" width="14.33203125" customWidth="1"/>
    <col min="3" max="3" width="12.5" customWidth="1"/>
  </cols>
  <sheetData>
    <row r="1" spans="1:3" s="1" customFormat="1" ht="45">
      <c r="A1" s="1" t="s">
        <v>6</v>
      </c>
      <c r="B1" s="1" t="s">
        <v>7</v>
      </c>
      <c r="C1" s="1" t="s">
        <v>8</v>
      </c>
    </row>
    <row r="2" spans="1:3" s="1" customFormat="1" ht="15">
      <c r="A2" s="1" t="s">
        <v>5</v>
      </c>
      <c r="B2" s="1" t="s">
        <v>5</v>
      </c>
    </row>
    <row r="3" spans="1:3">
      <c r="A3">
        <v>1398</v>
      </c>
      <c r="B3">
        <v>0.2</v>
      </c>
      <c r="C3">
        <f>A3/B3</f>
        <v>6990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sqref="A1:XFD1"/>
    </sheetView>
  </sheetViews>
  <sheetFormatPr baseColWidth="10" defaultColWidth="8.83203125" defaultRowHeight="14"/>
  <cols>
    <col min="1" max="1" width="18.6640625" customWidth="1"/>
    <col min="2" max="2" width="12.5" customWidth="1"/>
    <col min="3" max="3" width="13.6640625" customWidth="1"/>
    <col min="4" max="4" width="14.5" customWidth="1"/>
    <col min="5" max="5" width="13.6640625" customWidth="1"/>
    <col min="7" max="7" width="11.6640625" customWidth="1"/>
    <col min="8" max="8" width="12.33203125" customWidth="1"/>
  </cols>
  <sheetData>
    <row r="1" spans="1:8" s="1" customFormat="1" ht="30">
      <c r="A1" s="1" t="s">
        <v>11</v>
      </c>
      <c r="B1" s="1" t="s">
        <v>44</v>
      </c>
      <c r="C1" s="1" t="s">
        <v>44</v>
      </c>
      <c r="D1" s="1" t="s">
        <v>44</v>
      </c>
      <c r="E1" s="1" t="s">
        <v>45</v>
      </c>
      <c r="F1" s="1" t="s">
        <v>51</v>
      </c>
      <c r="G1" s="1" t="s">
        <v>52</v>
      </c>
      <c r="H1" s="1" t="s">
        <v>53</v>
      </c>
    </row>
    <row r="2" spans="1:8" s="1" customFormat="1" ht="30">
      <c r="B2" s="1" t="s">
        <v>10</v>
      </c>
      <c r="C2" s="1" t="s">
        <v>43</v>
      </c>
      <c r="D2" s="1" t="s">
        <v>42</v>
      </c>
      <c r="E2" s="1" t="s">
        <v>10</v>
      </c>
      <c r="G2" s="1" t="s">
        <v>10</v>
      </c>
      <c r="H2" s="1" t="s">
        <v>54</v>
      </c>
    </row>
    <row r="3" spans="1:8">
      <c r="A3" t="s">
        <v>12</v>
      </c>
      <c r="B3" s="4">
        <v>249342.6</v>
      </c>
      <c r="C3" s="4"/>
      <c r="D3" s="12"/>
      <c r="E3" s="4">
        <f>B3</f>
        <v>249342.6</v>
      </c>
      <c r="F3">
        <v>6990</v>
      </c>
      <c r="G3" s="14">
        <f>E3/F3</f>
        <v>35.671330472103008</v>
      </c>
      <c r="H3" s="12">
        <f>G3/52*1000</f>
        <v>685.98712446351942</v>
      </c>
    </row>
    <row r="4" spans="1:8">
      <c r="A4" t="s">
        <v>18</v>
      </c>
      <c r="B4" s="4">
        <v>1748.3</v>
      </c>
      <c r="C4" s="4"/>
      <c r="D4" s="12"/>
      <c r="E4" s="4">
        <f>B4</f>
        <v>1748.3</v>
      </c>
      <c r="F4">
        <v>6990</v>
      </c>
      <c r="G4" s="14">
        <f t="shared" ref="G4:G13" si="0">E4/F4</f>
        <v>0.25011444921316167</v>
      </c>
      <c r="H4" s="12">
        <f t="shared" ref="H4:H13" si="1">G4/52*1000</f>
        <v>4.8098932540992632</v>
      </c>
    </row>
    <row r="5" spans="1:8">
      <c r="A5" t="s">
        <v>19</v>
      </c>
      <c r="B5" s="4"/>
      <c r="C5" s="4">
        <v>489</v>
      </c>
      <c r="D5" s="12">
        <v>2.5</v>
      </c>
      <c r="E5" s="4">
        <f>C5*D5</f>
        <v>1222.5</v>
      </c>
      <c r="F5">
        <v>6990</v>
      </c>
      <c r="G5" s="14">
        <f t="shared" si="0"/>
        <v>0.17489270386266095</v>
      </c>
      <c r="H5" s="12">
        <f t="shared" si="1"/>
        <v>3.3633212281280951</v>
      </c>
    </row>
    <row r="6" spans="1:8">
      <c r="A6" t="s">
        <v>20</v>
      </c>
      <c r="B6" s="4"/>
      <c r="C6" s="4">
        <v>747</v>
      </c>
      <c r="D6" s="12">
        <v>1.2</v>
      </c>
      <c r="E6" s="4">
        <f>C6*D6</f>
        <v>896.4</v>
      </c>
      <c r="F6">
        <v>6990</v>
      </c>
      <c r="G6" s="14">
        <f t="shared" si="0"/>
        <v>0.12824034334763948</v>
      </c>
      <c r="H6" s="12">
        <f t="shared" si="1"/>
        <v>2.4661604489930671</v>
      </c>
    </row>
    <row r="7" spans="1:8">
      <c r="A7" t="s">
        <v>13</v>
      </c>
      <c r="B7" s="4">
        <v>577</v>
      </c>
      <c r="C7" s="4"/>
      <c r="D7" s="12"/>
      <c r="E7" s="4">
        <f>B7</f>
        <v>577</v>
      </c>
      <c r="F7">
        <v>6990</v>
      </c>
      <c r="G7" s="14">
        <f t="shared" si="0"/>
        <v>8.2546494992846928E-2</v>
      </c>
      <c r="H7" s="12">
        <f t="shared" si="1"/>
        <v>1.5874325960162869</v>
      </c>
    </row>
    <row r="8" spans="1:8">
      <c r="A8" t="s">
        <v>14</v>
      </c>
      <c r="B8" s="4"/>
      <c r="C8" s="4">
        <v>3827</v>
      </c>
      <c r="D8" s="12">
        <v>2.5</v>
      </c>
      <c r="E8" s="4">
        <f>C8*D8</f>
        <v>9567.5</v>
      </c>
      <c r="F8">
        <v>6990</v>
      </c>
      <c r="G8" s="14">
        <f t="shared" si="0"/>
        <v>1.3687410586552218</v>
      </c>
      <c r="H8" s="12">
        <f t="shared" si="1"/>
        <v>26.321943435677341</v>
      </c>
    </row>
    <row r="9" spans="1:8">
      <c r="A9" t="s">
        <v>15</v>
      </c>
      <c r="B9" s="4">
        <v>153617.75</v>
      </c>
      <c r="C9" s="4"/>
      <c r="D9" s="12"/>
      <c r="E9" s="4">
        <f>B9</f>
        <v>153617.75</v>
      </c>
      <c r="F9">
        <v>6990</v>
      </c>
      <c r="G9" s="14">
        <f t="shared" si="0"/>
        <v>21.976788268955652</v>
      </c>
      <c r="H9" s="12">
        <f t="shared" si="1"/>
        <v>422.6305436337625</v>
      </c>
    </row>
    <row r="10" spans="1:8">
      <c r="A10" t="s">
        <v>16</v>
      </c>
      <c r="B10" s="4"/>
      <c r="C10" s="4">
        <v>8387.5</v>
      </c>
      <c r="D10" s="12">
        <v>0.4</v>
      </c>
      <c r="E10" s="4">
        <f>C10*D10</f>
        <v>3355</v>
      </c>
      <c r="F10">
        <v>6990</v>
      </c>
      <c r="G10" s="14">
        <f t="shared" si="0"/>
        <v>0.47997138769670961</v>
      </c>
      <c r="H10" s="12">
        <f t="shared" si="1"/>
        <v>9.2302189941674939</v>
      </c>
    </row>
    <row r="11" spans="1:8">
      <c r="A11" t="s">
        <v>21</v>
      </c>
      <c r="B11" s="4">
        <v>637.5</v>
      </c>
      <c r="C11" s="4"/>
      <c r="D11" s="12"/>
      <c r="E11" s="4">
        <f>B11</f>
        <v>637.5</v>
      </c>
      <c r="F11">
        <v>6990</v>
      </c>
      <c r="G11" s="14">
        <f t="shared" si="0"/>
        <v>9.1201716738197422E-2</v>
      </c>
      <c r="H11" s="12">
        <f t="shared" si="1"/>
        <v>1.7538791680422581</v>
      </c>
    </row>
    <row r="12" spans="1:8">
      <c r="A12" t="s">
        <v>17</v>
      </c>
      <c r="B12" s="4"/>
      <c r="C12" s="4"/>
      <c r="D12" s="12"/>
      <c r="E12" s="4"/>
      <c r="G12" s="14"/>
      <c r="H12" s="12"/>
    </row>
    <row r="13" spans="1:8" ht="75">
      <c r="A13" s="1" t="s">
        <v>22</v>
      </c>
      <c r="B13" s="4">
        <v>27077.849999999977</v>
      </c>
      <c r="C13" s="4"/>
      <c r="D13" s="5"/>
      <c r="E13" s="4">
        <f>B13</f>
        <v>27077.849999999977</v>
      </c>
      <c r="F13">
        <v>6990</v>
      </c>
      <c r="G13" s="14">
        <f t="shared" si="0"/>
        <v>3.8737982832617992</v>
      </c>
      <c r="H13" s="12">
        <f t="shared" si="1"/>
        <v>74.496120831957683</v>
      </c>
    </row>
  </sheetData>
  <pageMargins left="0.7" right="0.7" top="0.75" bottom="0.75" header="0.3" footer="0.3"/>
  <pageSetup paperSize="9" orientation="portrait" r:id="rId1"/>
  <ignoredErrors>
    <ignoredError sqref="E7:E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2"/>
  <sheetViews>
    <sheetView workbookViewId="0">
      <selection activeCell="K12" sqref="K12"/>
    </sheetView>
  </sheetViews>
  <sheetFormatPr baseColWidth="10" defaultColWidth="8.83203125" defaultRowHeight="14"/>
  <cols>
    <col min="1" max="1" width="12.33203125" customWidth="1"/>
    <col min="2" max="2" width="12" customWidth="1"/>
    <col min="5" max="5" width="14.83203125" customWidth="1"/>
    <col min="6" max="6" width="15.83203125" customWidth="1"/>
    <col min="7" max="9" width="11.33203125" customWidth="1"/>
    <col min="10" max="10" width="10.1640625" customWidth="1"/>
    <col min="11" max="11" width="11.5" customWidth="1"/>
    <col min="12" max="12" width="15.83203125" customWidth="1"/>
    <col min="13" max="13" width="13.1640625" customWidth="1"/>
    <col min="14" max="14" width="12.83203125" customWidth="1"/>
  </cols>
  <sheetData>
    <row r="1" spans="1:13">
      <c r="J1" s="21" t="s">
        <v>59</v>
      </c>
      <c r="K1" s="21"/>
      <c r="L1" s="21"/>
    </row>
    <row r="2" spans="1:13" s="1" customFormat="1" ht="45">
      <c r="B2" s="1" t="s">
        <v>46</v>
      </c>
      <c r="C2" s="1" t="s">
        <v>31</v>
      </c>
      <c r="D2" s="1" t="s">
        <v>32</v>
      </c>
      <c r="E2" s="10" t="s">
        <v>57</v>
      </c>
      <c r="F2" s="1" t="s">
        <v>58</v>
      </c>
      <c r="G2" s="1" t="s">
        <v>51</v>
      </c>
      <c r="H2" s="1" t="s">
        <v>55</v>
      </c>
      <c r="I2" s="1" t="s">
        <v>56</v>
      </c>
      <c r="J2" s="1" t="s">
        <v>64</v>
      </c>
      <c r="K2" s="1" t="s">
        <v>65</v>
      </c>
    </row>
    <row r="3" spans="1:13">
      <c r="B3" t="s">
        <v>30</v>
      </c>
      <c r="C3" t="s">
        <v>30</v>
      </c>
      <c r="D3" t="s">
        <v>30</v>
      </c>
      <c r="E3" s="9" t="s">
        <v>30</v>
      </c>
      <c r="F3" t="s">
        <v>30</v>
      </c>
      <c r="H3" t="s">
        <v>10</v>
      </c>
      <c r="I3" t="s">
        <v>10</v>
      </c>
      <c r="J3" t="s">
        <v>10</v>
      </c>
      <c r="M3" s="1"/>
    </row>
    <row r="4" spans="1:13" ht="32">
      <c r="A4" s="6" t="s">
        <v>23</v>
      </c>
      <c r="B4">
        <v>26.73</v>
      </c>
      <c r="C4">
        <v>33.396000000000001</v>
      </c>
      <c r="D4">
        <v>4.1500000000000004</v>
      </c>
      <c r="E4">
        <f>B4-C4-D4</f>
        <v>-10.816000000000001</v>
      </c>
      <c r="F4">
        <f>E4*1</f>
        <v>-10.816000000000001</v>
      </c>
    </row>
    <row r="5" spans="1:13" ht="15">
      <c r="A5" s="7" t="s">
        <v>24</v>
      </c>
      <c r="B5">
        <v>170</v>
      </c>
      <c r="C5">
        <v>5.4700000000000024</v>
      </c>
      <c r="D5">
        <v>26.8</v>
      </c>
      <c r="E5">
        <f t="shared" ref="E5:E10" si="0">B5-C5-D5</f>
        <v>137.72999999999999</v>
      </c>
      <c r="F5" s="13">
        <f>E5*0.7</f>
        <v>96.410999999999987</v>
      </c>
      <c r="G5" s="13"/>
      <c r="H5" s="13"/>
      <c r="I5" s="13"/>
      <c r="J5" s="13"/>
      <c r="K5" s="13"/>
    </row>
    <row r="6" spans="1:13" ht="15">
      <c r="A6" s="7" t="s">
        <v>25</v>
      </c>
      <c r="B6">
        <v>386</v>
      </c>
      <c r="C6">
        <v>49.364999999999995</v>
      </c>
      <c r="D6">
        <v>50.2</v>
      </c>
      <c r="E6">
        <f t="shared" si="0"/>
        <v>286.435</v>
      </c>
      <c r="F6">
        <f>E6*1</f>
        <v>286.435</v>
      </c>
    </row>
    <row r="7" spans="1:13" ht="15">
      <c r="A7" s="7" t="s">
        <v>28</v>
      </c>
      <c r="B7">
        <v>246</v>
      </c>
      <c r="C7">
        <v>117.25</v>
      </c>
      <c r="D7">
        <v>18</v>
      </c>
      <c r="E7">
        <f t="shared" si="0"/>
        <v>110.75</v>
      </c>
      <c r="F7">
        <f>E7*1</f>
        <v>110.75</v>
      </c>
    </row>
    <row r="8" spans="1:13" ht="15">
      <c r="A8" s="7" t="s">
        <v>26</v>
      </c>
      <c r="B8">
        <v>3</v>
      </c>
      <c r="C8">
        <v>7.0000000000000009</v>
      </c>
      <c r="D8">
        <v>0</v>
      </c>
      <c r="E8">
        <f t="shared" si="0"/>
        <v>-4.0000000000000009</v>
      </c>
      <c r="F8">
        <f>E8*1</f>
        <v>-4.0000000000000009</v>
      </c>
    </row>
    <row r="9" spans="1:13" ht="15">
      <c r="A9" s="7" t="s">
        <v>29</v>
      </c>
      <c r="B9">
        <v>175</v>
      </c>
      <c r="C9">
        <v>0</v>
      </c>
      <c r="D9">
        <v>30.75</v>
      </c>
      <c r="E9">
        <f t="shared" si="0"/>
        <v>144.25</v>
      </c>
      <c r="F9">
        <f>E9*1</f>
        <v>144.25</v>
      </c>
    </row>
    <row r="10" spans="1:13" ht="15">
      <c r="A10" s="7" t="s">
        <v>27</v>
      </c>
      <c r="B10">
        <v>17</v>
      </c>
      <c r="C10">
        <v>0.54</v>
      </c>
      <c r="D10">
        <v>2.25</v>
      </c>
      <c r="E10">
        <f t="shared" si="0"/>
        <v>14.21</v>
      </c>
      <c r="F10" s="13">
        <f>E10*0.7</f>
        <v>9.9469999999999992</v>
      </c>
      <c r="G10" s="13"/>
      <c r="H10" s="13"/>
      <c r="I10" s="13"/>
      <c r="J10" s="13"/>
      <c r="K10" s="13"/>
    </row>
    <row r="12" spans="1:13" ht="15">
      <c r="A12" s="7" t="s">
        <v>33</v>
      </c>
      <c r="F12" s="9">
        <f>SUM(F4:F10)</f>
        <v>632.97699999999998</v>
      </c>
      <c r="G12" s="4">
        <v>6990</v>
      </c>
      <c r="H12" s="17">
        <f>F12/G12*1000</f>
        <v>90.554649499284679</v>
      </c>
      <c r="I12" s="17">
        <f>H12/52</f>
        <v>1.7414355672939361</v>
      </c>
      <c r="J12" s="17">
        <f>I12*0.75</f>
        <v>1.306076675470452</v>
      </c>
      <c r="K12" s="17">
        <f>J12/0.3</f>
        <v>4.3535889182348404</v>
      </c>
    </row>
  </sheetData>
  <mergeCells count="1">
    <mergeCell ref="J1:L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"/>
  <sheetViews>
    <sheetView workbookViewId="0">
      <selection activeCell="I4" sqref="I4"/>
    </sheetView>
  </sheetViews>
  <sheetFormatPr baseColWidth="10" defaultColWidth="8.83203125" defaultRowHeight="14"/>
  <cols>
    <col min="2" max="2" width="12.33203125" customWidth="1"/>
    <col min="3" max="3" width="16.1640625" customWidth="1"/>
    <col min="4" max="4" width="12.83203125" customWidth="1"/>
    <col min="7" max="7" width="10" customWidth="1"/>
    <col min="8" max="8" width="11.1640625" customWidth="1"/>
    <col min="9" max="9" width="10.1640625" customWidth="1"/>
  </cols>
  <sheetData>
    <row r="1" spans="1:10">
      <c r="H1" s="16" t="s">
        <v>59</v>
      </c>
      <c r="I1" s="16"/>
      <c r="J1" s="16"/>
    </row>
    <row r="2" spans="1:10" s="1" customFormat="1" ht="45">
      <c r="B2" s="1" t="s">
        <v>44</v>
      </c>
      <c r="C2" s="1" t="s">
        <v>37</v>
      </c>
      <c r="D2" s="1" t="s">
        <v>47</v>
      </c>
      <c r="E2" s="1" t="s">
        <v>51</v>
      </c>
      <c r="F2" s="1" t="s">
        <v>60</v>
      </c>
      <c r="G2" s="1" t="s">
        <v>61</v>
      </c>
      <c r="H2" s="1" t="s">
        <v>62</v>
      </c>
      <c r="I2" s="1" t="s">
        <v>63</v>
      </c>
    </row>
    <row r="3" spans="1:10">
      <c r="B3" t="s">
        <v>36</v>
      </c>
      <c r="D3" t="s">
        <v>36</v>
      </c>
      <c r="F3" t="s">
        <v>36</v>
      </c>
      <c r="G3" t="s">
        <v>36</v>
      </c>
      <c r="H3" t="s">
        <v>54</v>
      </c>
      <c r="I3" t="s">
        <v>54</v>
      </c>
    </row>
    <row r="4" spans="1:10" ht="15">
      <c r="A4" s="7" t="s">
        <v>35</v>
      </c>
      <c r="B4" s="4">
        <v>1800000</v>
      </c>
      <c r="C4" s="11">
        <f>650/990</f>
        <v>0.65656565656565657</v>
      </c>
      <c r="D4" s="4">
        <f>B4*C4</f>
        <v>1181818.1818181819</v>
      </c>
      <c r="E4" s="4">
        <v>6990</v>
      </c>
      <c r="F4" s="17">
        <f>D4/E4</f>
        <v>169.07270126154248</v>
      </c>
      <c r="G4" s="17">
        <f>F4/52</f>
        <v>3.2513981011835091</v>
      </c>
      <c r="H4" s="17">
        <f>G4/5*1000</f>
        <v>650.27962023670182</v>
      </c>
      <c r="I4" s="17">
        <f>G4/15*1000</f>
        <v>216.75987341223393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workbookViewId="0">
      <selection activeCell="H12" sqref="H12"/>
    </sheetView>
  </sheetViews>
  <sheetFormatPr baseColWidth="10" defaultColWidth="8.83203125" defaultRowHeight="14"/>
  <cols>
    <col min="1" max="1" width="12.33203125" customWidth="1"/>
    <col min="2" max="2" width="12.6640625" customWidth="1"/>
    <col min="3" max="3" width="11.83203125" customWidth="1"/>
    <col min="4" max="4" width="16.33203125" customWidth="1"/>
    <col min="6" max="6" width="9.33203125" customWidth="1"/>
  </cols>
  <sheetData>
    <row r="1" spans="1:7">
      <c r="C1" s="21" t="s">
        <v>59</v>
      </c>
      <c r="D1" s="21"/>
      <c r="E1" s="21"/>
    </row>
    <row r="2" spans="1:7" s="1" customFormat="1" ht="30">
      <c r="B2" s="1" t="s">
        <v>66</v>
      </c>
      <c r="C2" s="1" t="s">
        <v>67</v>
      </c>
      <c r="D2" s="1" t="s">
        <v>68</v>
      </c>
      <c r="E2" s="1" t="s">
        <v>51</v>
      </c>
      <c r="F2" s="1" t="s">
        <v>69</v>
      </c>
      <c r="G2" s="1" t="s">
        <v>70</v>
      </c>
    </row>
    <row r="3" spans="1:7">
      <c r="B3" t="s">
        <v>10</v>
      </c>
      <c r="C3" t="s">
        <v>10</v>
      </c>
      <c r="D3" t="s">
        <v>10</v>
      </c>
      <c r="F3" t="s">
        <v>54</v>
      </c>
      <c r="G3" t="s">
        <v>54</v>
      </c>
    </row>
    <row r="4" spans="1:7">
      <c r="A4" t="s">
        <v>48</v>
      </c>
      <c r="B4" s="18">
        <v>17334.199999999997</v>
      </c>
      <c r="C4" s="18">
        <f>B4*0.5</f>
        <v>8667.0999999999985</v>
      </c>
      <c r="D4" s="18">
        <f>C4*0.75</f>
        <v>6500.3249999999989</v>
      </c>
      <c r="E4" s="4">
        <v>6990</v>
      </c>
      <c r="F4" s="18">
        <f>D4/E4*1000</f>
        <v>929.94635193133036</v>
      </c>
      <c r="G4" s="18">
        <f>F4/52</f>
        <v>17.883583690987123</v>
      </c>
    </row>
  </sheetData>
  <mergeCells count="1">
    <mergeCell ref="C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"/>
  <sheetViews>
    <sheetView workbookViewId="0">
      <selection activeCell="F4" sqref="F4"/>
    </sheetView>
  </sheetViews>
  <sheetFormatPr baseColWidth="10" defaultColWidth="8.83203125" defaultRowHeight="14"/>
  <cols>
    <col min="2" max="2" width="12.6640625" customWidth="1"/>
    <col min="6" max="6" width="11.1640625" customWidth="1"/>
    <col min="8" max="8" width="11.1640625" customWidth="1"/>
  </cols>
  <sheetData>
    <row r="1" spans="1:9" s="1" customFormat="1" ht="30">
      <c r="B1" s="1" t="s">
        <v>44</v>
      </c>
      <c r="C1" s="1" t="s">
        <v>31</v>
      </c>
      <c r="D1" s="1" t="s">
        <v>39</v>
      </c>
      <c r="E1" s="1" t="s">
        <v>40</v>
      </c>
      <c r="F1" s="1" t="s">
        <v>73</v>
      </c>
      <c r="G1" s="1" t="s">
        <v>51</v>
      </c>
      <c r="H1" s="1" t="s">
        <v>71</v>
      </c>
      <c r="I1" s="1" t="s">
        <v>72</v>
      </c>
    </row>
    <row r="2" spans="1:9">
      <c r="B2" t="s">
        <v>49</v>
      </c>
      <c r="C2" t="s">
        <v>49</v>
      </c>
      <c r="D2" t="s">
        <v>49</v>
      </c>
      <c r="E2" t="s">
        <v>49</v>
      </c>
      <c r="F2" t="s">
        <v>49</v>
      </c>
      <c r="H2" t="s">
        <v>49</v>
      </c>
      <c r="I2" t="s">
        <v>49</v>
      </c>
    </row>
    <row r="3" spans="1:9">
      <c r="A3" t="s">
        <v>38</v>
      </c>
      <c r="B3" s="4">
        <v>214297</v>
      </c>
      <c r="F3" s="4">
        <f>B3-C3-D3-E3</f>
        <v>214297</v>
      </c>
      <c r="G3" s="4">
        <v>6990</v>
      </c>
      <c r="H3" s="12">
        <f>F3/G3</f>
        <v>30.657653791130187</v>
      </c>
      <c r="I3" s="12">
        <f>H3/52</f>
        <v>0.5895702652140421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workbookViewId="0">
      <selection activeCell="D5" sqref="D5"/>
    </sheetView>
  </sheetViews>
  <sheetFormatPr baseColWidth="10" defaultColWidth="8.83203125" defaultRowHeight="14"/>
  <cols>
    <col min="2" max="2" width="11.6640625" customWidth="1"/>
    <col min="3" max="3" width="9.6640625" customWidth="1"/>
    <col min="4" max="4" width="10.5" customWidth="1"/>
    <col min="5" max="5" width="10.6640625" customWidth="1"/>
  </cols>
  <sheetData>
    <row r="1" spans="1:5" s="1" customFormat="1" ht="30">
      <c r="B1" s="1" t="s">
        <v>44</v>
      </c>
      <c r="C1" s="1" t="s">
        <v>51</v>
      </c>
      <c r="D1" s="1" t="s">
        <v>74</v>
      </c>
      <c r="E1" s="1" t="s">
        <v>75</v>
      </c>
    </row>
    <row r="2" spans="1:5">
      <c r="B2" t="s">
        <v>36</v>
      </c>
      <c r="D2" t="s">
        <v>76</v>
      </c>
      <c r="E2" t="s">
        <v>76</v>
      </c>
    </row>
    <row r="3" spans="1:5">
      <c r="A3" t="s">
        <v>41</v>
      </c>
      <c r="B3" s="4">
        <v>1200</v>
      </c>
      <c r="C3" s="4">
        <v>6990</v>
      </c>
      <c r="D3" s="12">
        <f>B3/C3*1000</f>
        <v>171.67381974248926</v>
      </c>
      <c r="E3" s="12">
        <f>D3/52</f>
        <v>3.3014196104324856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workbookViewId="0">
      <selection activeCell="F6" sqref="F6"/>
    </sheetView>
  </sheetViews>
  <sheetFormatPr baseColWidth="10" defaultColWidth="8.83203125" defaultRowHeight="14"/>
  <cols>
    <col min="2" max="2" width="11.6640625" customWidth="1"/>
    <col min="3" max="3" width="9.83203125" customWidth="1"/>
    <col min="4" max="5" width="12.6640625" customWidth="1"/>
    <col min="6" max="6" width="10.83203125" customWidth="1"/>
  </cols>
  <sheetData>
    <row r="1" spans="1:6">
      <c r="F1" t="s">
        <v>59</v>
      </c>
    </row>
    <row r="2" spans="1:6" s="1" customFormat="1" ht="45">
      <c r="B2" s="1" t="s">
        <v>44</v>
      </c>
      <c r="C2" s="1" t="s">
        <v>51</v>
      </c>
      <c r="D2" s="1" t="s">
        <v>77</v>
      </c>
      <c r="E2" s="1" t="s">
        <v>78</v>
      </c>
      <c r="F2" s="1" t="s">
        <v>79</v>
      </c>
    </row>
    <row r="3" spans="1:6">
      <c r="B3" t="s">
        <v>30</v>
      </c>
      <c r="D3" t="s">
        <v>10</v>
      </c>
      <c r="E3" t="s">
        <v>10</v>
      </c>
      <c r="F3" t="s">
        <v>76</v>
      </c>
    </row>
    <row r="4" spans="1:6">
      <c r="A4" t="s">
        <v>34</v>
      </c>
      <c r="B4" s="8">
        <v>15.6</v>
      </c>
      <c r="C4" s="19">
        <v>6990</v>
      </c>
      <c r="D4" s="20">
        <f>B4/C4*1000</f>
        <v>2.2317596566523603</v>
      </c>
      <c r="E4" s="20">
        <f>D4/52</f>
        <v>4.2918454935622311E-2</v>
      </c>
      <c r="F4" s="15">
        <f>E4*0.3</f>
        <v>1.2875536480686693E-2</v>
      </c>
    </row>
    <row r="5" spans="1:6" ht="15">
      <c r="A5" s="7"/>
    </row>
    <row r="6" spans="1:6" ht="15">
      <c r="A6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68z xmlns="e4773fd6-3b74-4a10-9e46-2f80d8c51d8b">
      <UserInfo>
        <DisplayName/>
        <AccountId xsi:nil="true"/>
        <AccountType/>
      </UserInfo>
    </n68z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D5509876C9244EB0838E359666BF16" ma:contentTypeVersion="14" ma:contentTypeDescription="Skapa ett nytt dokument." ma:contentTypeScope="" ma:versionID="8c70df30b37628d81fc1d9167bea119e">
  <xsd:schema xmlns:xsd="http://www.w3.org/2001/XMLSchema" xmlns:xs="http://www.w3.org/2001/XMLSchema" xmlns:p="http://schemas.microsoft.com/office/2006/metadata/properties" xmlns:ns2="e4773fd6-3b74-4a10-9e46-2f80d8c51d8b" xmlns:ns3="c07de26c-d423-47ab-aa32-282b7954b6ac" targetNamespace="http://schemas.microsoft.com/office/2006/metadata/properties" ma:root="true" ma:fieldsID="272bbcec4709c95436cc479d5600f1ad" ns2:_="" ns3:_="">
    <xsd:import namespace="e4773fd6-3b74-4a10-9e46-2f80d8c51d8b"/>
    <xsd:import namespace="c07de26c-d423-47ab-aa32-282b7954b6ac"/>
    <xsd:element name="properties">
      <xsd:complexType>
        <xsd:sequence>
          <xsd:element name="documentManagement">
            <xsd:complexType>
              <xsd:all>
                <xsd:element ref="ns2:n68z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773fd6-3b74-4a10-9e46-2f80d8c51d8b" elementFormDefault="qualified">
    <xsd:import namespace="http://schemas.microsoft.com/office/2006/documentManagement/types"/>
    <xsd:import namespace="http://schemas.microsoft.com/office/infopath/2007/PartnerControls"/>
    <xsd:element name="n68z" ma:index="8" nillable="true" ma:displayName="Person eller grupp" ma:list="UserInfo" ma:internalName="n68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de26c-d423-47ab-aa32-282b7954b6a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232EBE-BD9E-4C20-A78A-1305CBC0C6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75960F-3FA5-4CB2-B2D0-CFA95F0D524D}">
  <ds:schemaRefs>
    <ds:schemaRef ds:uri="http://schemas.microsoft.com/office/2006/metadata/properties"/>
    <ds:schemaRef ds:uri="http://schemas.microsoft.com/office/infopath/2007/PartnerControls"/>
    <ds:schemaRef ds:uri="e4773fd6-3b74-4a10-9e46-2f80d8c51d8b"/>
  </ds:schemaRefs>
</ds:datastoreItem>
</file>

<file path=customXml/itemProps3.xml><?xml version="1.0" encoding="utf-8"?>
<ds:datastoreItem xmlns:ds="http://schemas.openxmlformats.org/officeDocument/2006/customXml" ds:itemID="{4E28A058-94A7-48E6-BB46-1B1ECBD754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773fd6-3b74-4a10-9e46-2f80d8c51d8b"/>
    <ds:schemaRef ds:uri="c07de26c-d423-47ab-aa32-282b7954b6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arable land</vt:lpstr>
      <vt:lpstr>2. people to feed</vt:lpstr>
      <vt:lpstr>3.1 production data_vegetables</vt:lpstr>
      <vt:lpstr>3.2 production data_cereals</vt:lpstr>
      <vt:lpstr>3.3 production data_milk</vt:lpstr>
      <vt:lpstr>3.4 production data_meat</vt:lpstr>
      <vt:lpstr>3.5 production data_eggs</vt:lpstr>
      <vt:lpstr>3.6 production data_honey</vt:lpstr>
      <vt:lpstr>3.7 production data_rape seed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Szumełda</dc:creator>
  <cp:lastModifiedBy>Eva Johansson</cp:lastModifiedBy>
  <dcterms:created xsi:type="dcterms:W3CDTF">2021-07-06T11:06:58Z</dcterms:created>
  <dcterms:modified xsi:type="dcterms:W3CDTF">2021-10-27T14:17:29Z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0x010100BBD5509876C9244EB0838E359666BF16</vt:lpwstr>
  </property>
</Properties>
</file>